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HCCI\Desktop\"/>
    </mc:Choice>
  </mc:AlternateContent>
  <xr:revisionPtr revIDLastSave="0" documentId="8_{25BEF0CC-C683-46EC-B6FF-AD43AFEFB31A}" xr6:coauthVersionLast="47" xr6:coauthVersionMax="47" xr10:uidLastSave="{00000000-0000-0000-0000-000000000000}"/>
  <bookViews>
    <workbookView xWindow="28680" yWindow="-285" windowWidth="29040" windowHeight="15840" activeTab="2" xr2:uid="{00000000-000D-0000-FFFF-FFFF00000000}"/>
  </bookViews>
  <sheets>
    <sheet name="Cost Inputs" sheetId="3" r:id="rId1"/>
    <sheet name="Variable Tool" sheetId="2" r:id="rId2"/>
    <sheet name="Year 1-3 Buil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4" i="4" l="1"/>
  <c r="D24" i="4"/>
  <c r="E24" i="4"/>
  <c r="D11" i="4"/>
  <c r="E11" i="4"/>
  <c r="C11" i="4"/>
  <c r="C10" i="4" a="1"/>
  <c r="C10" i="4" s="1"/>
  <c r="D18" i="2"/>
  <c r="D23" i="2" s="1"/>
  <c r="E13" i="4"/>
  <c r="D13" i="4"/>
  <c r="E6" i="4" a="1"/>
  <c r="E6" i="4" s="1"/>
  <c r="D6" i="4" a="1"/>
  <c r="D6" i="4" s="1"/>
  <c r="C13" i="4"/>
  <c r="C8" i="3"/>
  <c r="C12" i="3" s="1"/>
  <c r="D9" i="2"/>
  <c r="D14" i="2" s="1"/>
  <c r="C6" i="4"/>
  <c r="D19" i="4"/>
  <c r="E19" i="4"/>
  <c r="C19" i="4"/>
  <c r="D9" i="4"/>
  <c r="D18" i="4" s="1"/>
  <c r="D23" i="4" s="1"/>
  <c r="E9" i="4"/>
  <c r="E18" i="4" s="1"/>
  <c r="E23" i="4" s="1"/>
  <c r="C9" i="4"/>
  <c r="C18" i="4" s="1"/>
  <c r="C23" i="4" s="1"/>
  <c r="D26" i="2" l="1"/>
  <c r="D26" i="4"/>
  <c r="D5" i="4" s="1"/>
  <c r="E26" i="4"/>
  <c r="E5" i="4" s="1"/>
  <c r="C26" i="4"/>
  <c r="C5" i="4" s="1"/>
  <c r="E14" i="4"/>
  <c r="D21" i="4"/>
  <c r="D4" i="4" s="1"/>
  <c r="C21" i="4"/>
  <c r="C4" i="4" s="1"/>
  <c r="E21" i="4"/>
  <c r="E4" i="4" s="1"/>
  <c r="C14" i="4"/>
  <c r="D14" i="4"/>
  <c r="F6" i="2"/>
  <c r="F5" i="2"/>
  <c r="D7" i="4" l="1"/>
  <c r="D28" i="4" s="1"/>
  <c r="C7" i="4"/>
  <c r="C28" i="4" s="1"/>
  <c r="E7" i="4"/>
  <c r="E2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<sst xmlns="http://schemas.openxmlformats.org/spreadsheetml/2006/main" count="82" uniqueCount="55">
  <si>
    <t>Cost</t>
  </si>
  <si>
    <t>Commercial Users</t>
  </si>
  <si>
    <t>Academic Users</t>
  </si>
  <si>
    <t>Self Service</t>
  </si>
  <si>
    <t>Full Service</t>
  </si>
  <si>
    <t>Academic Fees</t>
  </si>
  <si>
    <t>Commercial Fees</t>
  </si>
  <si>
    <t>Est. Cost​</t>
  </si>
  <si>
    <t>Initial Build​</t>
  </si>
  <si>
    <t>Annual Maintenance​</t>
  </si>
  <si>
    <t>Data Storage &amp; Management (Tech Support) – 10TB​</t>
  </si>
  <si>
    <t>Data Cleaning &amp; Linking​</t>
  </si>
  <si>
    <t>Usage Fees​</t>
  </si>
  <si>
    <t>Fixed Costs</t>
  </si>
  <si>
    <t>Incremental Costs</t>
  </si>
  <si>
    <t>Single User Group</t>
  </si>
  <si>
    <t>Mixed User Group</t>
  </si>
  <si>
    <t>Profit</t>
  </si>
  <si>
    <t>Total Users</t>
  </si>
  <si>
    <t>Breakeven User Fees</t>
  </si>
  <si>
    <t>Estimated Revenue Model</t>
  </si>
  <si>
    <t>TBD​</t>
  </si>
  <si>
    <t>Total​</t>
  </si>
  <si>
    <t>All Users</t>
  </si>
  <si>
    <t>Breakeven Fees</t>
  </si>
  <si>
    <t>&lt;- Edit Input</t>
  </si>
  <si>
    <t>Mixed user group tool allows for different pricing for academic and commercial users. Edits can be made to the number of users in both categories, and the rate charged to commercial users. Academic user fees calculated based on rate charged to commercial users, and total number of academic users.</t>
  </si>
  <si>
    <t>Grant Funding</t>
  </si>
  <si>
    <t>Revenue</t>
  </si>
  <si>
    <t>Commercial</t>
  </si>
  <si>
    <t>Total</t>
  </si>
  <si>
    <t>Sales Forecast</t>
  </si>
  <si>
    <t>Sales Price Per Unit</t>
  </si>
  <si>
    <t>Units Sold</t>
  </si>
  <si>
    <t>Gross Profit</t>
  </si>
  <si>
    <t>Infrastructure Build</t>
  </si>
  <si>
    <t>Marketing and Advertising</t>
  </si>
  <si>
    <t>Infrastructure Maintenance</t>
  </si>
  <si>
    <t>Non-Commercial</t>
  </si>
  <si>
    <t>COGS (cost of goods sold)</t>
  </si>
  <si>
    <t>Note: Costs above do not include advertising or business development activities. Some of the costs included here could be incurred either by contractors or Data Platform FTEs.</t>
  </si>
  <si>
    <t>Cost Inputs</t>
  </si>
  <si>
    <t>$6500/user</t>
  </si>
  <si>
    <t>Plus Per User Usage Fees</t>
  </si>
  <si>
    <r>
      <t>Infrastructure Build Subtotal</t>
    </r>
    <r>
      <rPr>
        <sz val="11"/>
        <rFont val="Calibri"/>
        <family val="2"/>
      </rPr>
      <t>​</t>
    </r>
  </si>
  <si>
    <r>
      <t>Usage + Data Contribution Subtotal</t>
    </r>
    <r>
      <rPr>
        <sz val="11"/>
        <rFont val="Calibri"/>
        <family val="2"/>
      </rPr>
      <t>​</t>
    </r>
  </si>
  <si>
    <t>Pulled from Cost Inputs Tab</t>
  </si>
  <si>
    <t>Data Acquisition Costs</t>
  </si>
  <si>
    <t>(Amount for Academic Fees depends on revenue from Commercial Fees)</t>
  </si>
  <si>
    <t>Infrastructure Maintenance
(including Data Purchase)</t>
  </si>
  <si>
    <t>Usage Fees</t>
  </si>
  <si>
    <t>Ongoing infrastructure costs included in "Infrastructure Maintenance"</t>
  </si>
  <si>
    <t>Pulled from Cost Inputs Tab ("Annual Maintenance" + "Data Acquisition Costs")
In Year 1, assume no maintenance costs</t>
  </si>
  <si>
    <t>Pulled from Cost Inputs Tab
In Year 2+, would only be infrastructure maintenance costs</t>
  </si>
  <si>
    <t>Tool assumes a single product and customer type. Output calculation is the required fee charged to each user to breakeven. Edits can be made to number of users.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</si>
</sst>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quot;$&quot;#,##0"/>
    <numFmt numFmtId="165" formatCode="_(&quot;$&quot;* #,##0_);_(&quot;$&quot;* \(#,##0\);_(&quot;$&quot;* &quot;-&quot;??_);_(@_)"/>
    <numFmt numFmtId="166" formatCode="_(* #,##0_);_(* \(#,##0\);_(* &quot;-&quot;??_);_(@_)"/>
    <numFmt numFmtId="167" formatCode="&quot;$&quot;#,##0.00"/>
  </numFmts>
  <fonts count="12" x14ac:knownFonts="1">
    <font>
      <sz val="11"/>
      <color theme="1"/>
      <name val="Calibri"/>
      <family val="2"/>
      <scheme val="minor"/>
    </font>
    <font>
      <sz val="11"/>
      <color theme="1"/>
      <name val="Calibri"/>
      <family val="2"/>
      <scheme val="minor"/>
    </font>
    <font>
      <b/>
      <sz val="11"/>
      <color theme="1"/>
      <name val="Calibri"/>
      <family val="2"/>
      <scheme val="minor"/>
    </font>
    <font>
      <sz val="14"/>
      <color rgb="FF000000"/>
      <name val="Times New Roman"/>
      <family val="1"/>
    </font>
    <font>
      <b/>
      <sz val="14"/>
      <color theme="0"/>
      <name val="Calibri"/>
      <family val="2"/>
    </font>
    <font>
      <i/>
      <sz val="11"/>
      <color theme="1"/>
      <name val="Calibri"/>
      <family val="2"/>
      <scheme val="minor"/>
    </font>
    <font>
      <b/>
      <sz val="11"/>
      <color theme="0"/>
      <name val="Calibri"/>
      <family val="2"/>
      <scheme val="minor"/>
    </font>
    <font>
      <sz val="11"/>
      <color rgb="FF3F3F76"/>
      <name val="Calibri"/>
      <family val="2"/>
      <scheme val="minor"/>
    </font>
    <font>
      <b/>
      <sz val="11"/>
      <color rgb="FFFA7D00"/>
      <name val="Calibri"/>
      <family val="2"/>
      <scheme val="minor"/>
    </font>
    <font>
      <sz val="11"/>
      <name val="Calibri"/>
      <family val="2"/>
    </font>
    <font>
      <i/>
      <sz val="11"/>
      <name val="Calibri"/>
      <family val="2"/>
    </font>
    <font>
      <b/>
      <sz val="11"/>
      <color theme="5"/>
      <name val="Calibri"/>
      <family val="2"/>
      <scheme val="minor"/>
    </font>
  </fonts>
  <fills count="13">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theme="9"/>
        <bgColor indexed="64"/>
      </patternFill>
    </fill>
    <fill>
      <patternFill patternType="solid">
        <fgColor theme="5"/>
        <bgColor indexed="64"/>
      </patternFill>
    </fill>
    <fill>
      <patternFill patternType="solid">
        <fgColor theme="4"/>
        <bgColor indexed="64"/>
      </patternFill>
    </fill>
    <fill>
      <patternFill patternType="solid">
        <fgColor rgb="FFFFCC99"/>
      </patternFill>
    </fill>
    <fill>
      <patternFill patternType="solid">
        <fgColor rgb="FFF2F2F2"/>
      </patternFill>
    </fill>
    <fill>
      <patternFill patternType="solid">
        <fgColor theme="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rgb="FF7F7F7F"/>
      </left>
      <right style="thin">
        <color rgb="FF7F7F7F"/>
      </right>
      <top style="thin">
        <color rgb="FF7F7F7F"/>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theme="1"/>
      </right>
      <top style="thin">
        <color rgb="FF7F7F7F"/>
      </top>
      <bottom style="thin">
        <color theme="1"/>
      </bottom>
      <diagonal/>
    </border>
    <border>
      <left style="thin">
        <color rgb="FF7F7F7F"/>
      </left>
      <right style="thin">
        <color theme="1"/>
      </right>
      <top style="thin">
        <color rgb="FF7F7F7F"/>
      </top>
      <bottom style="thin">
        <color rgb="FF7F7F7F"/>
      </bottom>
      <diagonal/>
    </border>
  </borders>
  <cellStyleXfs count="4">
    <xf numFmtId="0" fontId="0" fillId="0" borderId="0"/>
    <xf numFmtId="44" fontId="1" fillId="0" borderId="0" applyFont="0" applyFill="0" applyBorder="0" applyAlignment="0" applyProtection="0"/>
    <xf numFmtId="0" fontId="7" fillId="10" borderId="16" applyNumberFormat="0" applyAlignment="0" applyProtection="0"/>
    <xf numFmtId="0" fontId="8" fillId="11" borderId="16" applyNumberFormat="0" applyAlignment="0" applyProtection="0"/>
  </cellStyleXfs>
  <cellXfs count="75">
    <xf numFmtId="0" fontId="0" fillId="0" borderId="0" xfId="0"/>
    <xf numFmtId="0" fontId="3" fillId="0" borderId="0" xfId="0" applyFont="1" applyAlignment="1"/>
    <xf numFmtId="0" fontId="0" fillId="0" borderId="0" xfId="0" applyAlignment="1"/>
    <xf numFmtId="0" fontId="0" fillId="0" borderId="0" xfId="0" applyFill="1"/>
    <xf numFmtId="0" fontId="2" fillId="0" borderId="0" xfId="0" applyFont="1"/>
    <xf numFmtId="0" fontId="2" fillId="0" borderId="2" xfId="0" applyFont="1" applyBorder="1"/>
    <xf numFmtId="0" fontId="0" fillId="0" borderId="5" xfId="0" applyBorder="1"/>
    <xf numFmtId="0" fontId="0" fillId="0" borderId="7" xfId="0" applyBorder="1"/>
    <xf numFmtId="0" fontId="4" fillId="6" borderId="1" xfId="0" applyFont="1" applyFill="1" applyBorder="1" applyAlignment="1">
      <alignment vertical="center"/>
    </xf>
    <xf numFmtId="0" fontId="0" fillId="0" borderId="0" xfId="0" applyAlignment="1">
      <alignment horizontal="left" indent="1"/>
    </xf>
    <xf numFmtId="0" fontId="0" fillId="0" borderId="7" xfId="0" applyFill="1" applyBorder="1"/>
    <xf numFmtId="0" fontId="4" fillId="6" borderId="1" xfId="0" applyFont="1" applyFill="1" applyBorder="1" applyAlignment="1">
      <alignment horizontal="center" vertical="center"/>
    </xf>
    <xf numFmtId="0" fontId="0" fillId="0" borderId="4" xfId="0" applyBorder="1" applyAlignment="1">
      <alignment horizontal="left" indent="1"/>
    </xf>
    <xf numFmtId="0" fontId="0" fillId="0" borderId="6" xfId="0" applyBorder="1" applyAlignment="1">
      <alignment horizontal="left" wrapText="1" indent="1"/>
    </xf>
    <xf numFmtId="164" fontId="0" fillId="4" borderId="6" xfId="1" applyNumberFormat="1" applyFont="1" applyFill="1" applyBorder="1" applyAlignment="1">
      <alignment horizontal="left" indent="1"/>
    </xf>
    <xf numFmtId="164" fontId="0" fillId="4" borderId="9" xfId="1" applyNumberFormat="1" applyFont="1" applyFill="1" applyBorder="1" applyAlignment="1">
      <alignment horizontal="left" indent="1"/>
    </xf>
    <xf numFmtId="164" fontId="0" fillId="0" borderId="0" xfId="1" applyNumberFormat="1" applyFont="1" applyFill="1" applyBorder="1" applyAlignment="1">
      <alignment horizontal="left" indent="1"/>
    </xf>
    <xf numFmtId="0" fontId="5" fillId="0" borderId="0" xfId="0" applyFont="1" applyAlignment="1">
      <alignment horizontal="left" indent="1"/>
    </xf>
    <xf numFmtId="164" fontId="0" fillId="0" borderId="0" xfId="1" applyNumberFormat="1" applyFont="1" applyFill="1" applyAlignment="1">
      <alignment horizontal="left" indent="1"/>
    </xf>
    <xf numFmtId="0" fontId="2" fillId="0" borderId="12" xfId="0" applyFont="1" applyBorder="1" applyAlignment="1"/>
    <xf numFmtId="0" fontId="2" fillId="0" borderId="13" xfId="0" applyFont="1" applyBorder="1" applyAlignment="1"/>
    <xf numFmtId="0" fontId="0" fillId="0" borderId="0" xfId="0" applyAlignment="1">
      <alignment horizontal="right"/>
    </xf>
    <xf numFmtId="0" fontId="0" fillId="0" borderId="3" xfId="0" applyBorder="1" applyAlignment="1">
      <alignment horizontal="right"/>
    </xf>
    <xf numFmtId="0" fontId="0" fillId="0" borderId="0" xfId="0" applyBorder="1" applyAlignment="1">
      <alignment horizontal="right"/>
    </xf>
    <xf numFmtId="0" fontId="0" fillId="0" borderId="0" xfId="0" applyBorder="1" applyAlignment="1">
      <alignment horizontal="right" wrapText="1"/>
    </xf>
    <xf numFmtId="164" fontId="0" fillId="2" borderId="0" xfId="1" applyNumberFormat="1" applyFont="1" applyFill="1" applyBorder="1" applyAlignment="1">
      <alignment horizontal="right"/>
    </xf>
    <xf numFmtId="0" fontId="0" fillId="3" borderId="0" xfId="0" applyFill="1" applyBorder="1" applyAlignment="1">
      <alignment horizontal="right"/>
    </xf>
    <xf numFmtId="0" fontId="2" fillId="0" borderId="14" xfId="0" applyFont="1" applyBorder="1" applyAlignment="1">
      <alignment horizontal="right"/>
    </xf>
    <xf numFmtId="0" fontId="0" fillId="0" borderId="0" xfId="0" applyFill="1" applyAlignment="1">
      <alignment horizontal="right"/>
    </xf>
    <xf numFmtId="0" fontId="2" fillId="0" borderId="6" xfId="0" applyFont="1" applyBorder="1" applyAlignment="1">
      <alignment horizontal="right"/>
    </xf>
    <xf numFmtId="0" fontId="0" fillId="0" borderId="0" xfId="0" applyAlignment="1">
      <alignment horizontal="center"/>
    </xf>
    <xf numFmtId="0" fontId="6" fillId="9" borderId="0" xfId="0" applyFont="1" applyFill="1" applyAlignment="1">
      <alignment horizontal="center"/>
    </xf>
    <xf numFmtId="0" fontId="6" fillId="8" borderId="0" xfId="0" applyFont="1" applyFill="1" applyAlignment="1">
      <alignment horizontal="center"/>
    </xf>
    <xf numFmtId="0" fontId="6" fillId="7" borderId="0" xfId="0" applyFont="1" applyFill="1"/>
    <xf numFmtId="0" fontId="6" fillId="7" borderId="0" xfId="0" applyFont="1" applyFill="1" applyAlignment="1">
      <alignment horizontal="center"/>
    </xf>
    <xf numFmtId="0" fontId="6" fillId="7" borderId="0" xfId="0" applyFont="1" applyFill="1" applyAlignment="1">
      <alignment horizontal="centerContinuous"/>
    </xf>
    <xf numFmtId="0" fontId="0" fillId="0" borderId="8" xfId="0" applyBorder="1"/>
    <xf numFmtId="0" fontId="0" fillId="0" borderId="0" xfId="0" applyBorder="1"/>
    <xf numFmtId="9" fontId="0" fillId="0" borderId="0" xfId="0" applyNumberFormat="1" applyAlignment="1">
      <alignment horizontal="center"/>
    </xf>
    <xf numFmtId="165" fontId="0" fillId="0" borderId="0" xfId="0" applyNumberFormat="1" applyBorder="1"/>
    <xf numFmtId="165" fontId="0" fillId="0" borderId="8" xfId="0" applyNumberFormat="1" applyBorder="1"/>
    <xf numFmtId="165" fontId="0" fillId="0" borderId="0" xfId="0" applyNumberFormat="1"/>
    <xf numFmtId="165" fontId="2" fillId="0" borderId="0" xfId="0" applyNumberFormat="1" applyFont="1"/>
    <xf numFmtId="165" fontId="2" fillId="0" borderId="3" xfId="0" applyNumberFormat="1" applyFont="1" applyBorder="1"/>
    <xf numFmtId="165" fontId="2" fillId="0" borderId="15" xfId="0" applyNumberFormat="1" applyFont="1" applyBorder="1"/>
    <xf numFmtId="0" fontId="2" fillId="0" borderId="15" xfId="0" applyFont="1" applyBorder="1"/>
    <xf numFmtId="0" fontId="0" fillId="0" borderId="15" xfId="0" applyBorder="1"/>
    <xf numFmtId="9" fontId="0" fillId="0" borderId="0" xfId="0" applyNumberFormat="1"/>
    <xf numFmtId="164" fontId="0" fillId="0" borderId="0" xfId="0" applyNumberFormat="1" applyAlignment="1">
      <alignment horizontal="right"/>
    </xf>
    <xf numFmtId="167" fontId="0" fillId="0" borderId="0" xfId="0" applyNumberFormat="1" applyAlignment="1">
      <alignment horizontal="right"/>
    </xf>
    <xf numFmtId="44" fontId="7" fillId="10" borderId="16" xfId="2" applyNumberFormat="1" applyAlignment="1">
      <alignment vertical="center"/>
    </xf>
    <xf numFmtId="44" fontId="8" fillId="11" borderId="16" xfId="3" applyNumberFormat="1" applyAlignment="1">
      <alignment vertical="center"/>
    </xf>
    <xf numFmtId="0" fontId="9" fillId="0" borderId="1" xfId="0" applyFont="1" applyFill="1" applyBorder="1" applyAlignment="1">
      <alignment vertical="center"/>
    </xf>
    <xf numFmtId="0" fontId="10" fillId="5" borderId="1" xfId="0" applyFont="1" applyFill="1" applyBorder="1" applyAlignment="1">
      <alignment vertical="center"/>
    </xf>
    <xf numFmtId="0" fontId="9" fillId="5" borderId="1" xfId="0" applyFont="1" applyFill="1" applyBorder="1" applyAlignment="1">
      <alignment vertical="center"/>
    </xf>
    <xf numFmtId="0" fontId="11" fillId="5" borderId="0" xfId="0" applyFont="1" applyFill="1" applyAlignment="1">
      <alignment horizontal="center"/>
    </xf>
    <xf numFmtId="164" fontId="0" fillId="0" borderId="0" xfId="1" applyNumberFormat="1" applyFont="1" applyFill="1" applyBorder="1" applyAlignment="1"/>
    <xf numFmtId="164" fontId="0" fillId="0" borderId="0" xfId="0" applyNumberFormat="1"/>
    <xf numFmtId="0" fontId="2" fillId="0" borderId="4" xfId="0" applyFont="1" applyBorder="1" applyAlignment="1">
      <alignment horizontal="right"/>
    </xf>
    <xf numFmtId="164" fontId="7" fillId="10" borderId="17" xfId="2" applyNumberFormat="1" applyBorder="1" applyAlignment="1">
      <alignment horizontal="right"/>
    </xf>
    <xf numFmtId="0" fontId="7" fillId="10" borderId="17" xfId="2" applyNumberFormat="1" applyBorder="1" applyAlignment="1">
      <alignment horizontal="right"/>
    </xf>
    <xf numFmtId="164" fontId="8" fillId="11" borderId="18" xfId="3" applyNumberFormat="1" applyBorder="1" applyAlignment="1">
      <alignment horizontal="right"/>
    </xf>
    <xf numFmtId="164" fontId="7" fillId="10" borderId="20" xfId="2" applyNumberFormat="1" applyBorder="1" applyAlignment="1">
      <alignment horizontal="right"/>
    </xf>
    <xf numFmtId="0" fontId="7" fillId="10" borderId="20" xfId="2" applyBorder="1" applyAlignment="1">
      <alignment horizontal="right"/>
    </xf>
    <xf numFmtId="164" fontId="8" fillId="11" borderId="20" xfId="3" applyNumberFormat="1" applyBorder="1" applyAlignment="1">
      <alignment horizontal="right"/>
    </xf>
    <xf numFmtId="164" fontId="8" fillId="11" borderId="19" xfId="3" applyNumberFormat="1" applyBorder="1" applyAlignment="1">
      <alignment horizontal="right"/>
    </xf>
    <xf numFmtId="0" fontId="0" fillId="12" borderId="0" xfId="0" applyFill="1"/>
    <xf numFmtId="44" fontId="0" fillId="0" borderId="0" xfId="0" applyNumberFormat="1" applyAlignment="1"/>
    <xf numFmtId="0" fontId="0" fillId="0" borderId="0" xfId="0" applyAlignment="1">
      <alignment wrapText="1"/>
    </xf>
    <xf numFmtId="165" fontId="0" fillId="0" borderId="0" xfId="0" applyNumberFormat="1" applyFill="1"/>
    <xf numFmtId="166" fontId="7" fillId="10" borderId="16" xfId="2" applyNumberFormat="1"/>
    <xf numFmtId="164" fontId="0" fillId="0" borderId="0" xfId="1" applyNumberFormat="1" applyFont="1" applyFill="1" applyBorder="1" applyAlignment="1">
      <alignment wrapText="1"/>
    </xf>
    <xf numFmtId="0" fontId="0" fillId="0" borderId="0" xfId="0" applyFill="1" applyBorder="1" applyAlignment="1">
      <alignment horizontal="left" wrapText="1"/>
    </xf>
    <xf numFmtId="0" fontId="0" fillId="0" borderId="10" xfId="0" applyBorder="1" applyAlignment="1">
      <alignment horizontal="left" vertical="top" wrapText="1"/>
    </xf>
    <xf numFmtId="0" fontId="0" fillId="0" borderId="11" xfId="0" applyBorder="1" applyAlignment="1">
      <alignment horizontal="left" vertical="top" wrapText="1"/>
    </xf>
  </cellXfs>
  <cellStyles count="4">
    <cellStyle name="Calculation" xfId="3" builtinId="22"/>
    <cellStyle name="Currency" xfId="1" builtinId="4"/>
    <cellStyle name="Input" xfId="2" builtinId="2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19"/>
  <sheetViews>
    <sheetView workbookViewId="0">
      <selection activeCell="C19" sqref="C19"/>
    </sheetView>
  </sheetViews>
  <sheetFormatPr defaultRowHeight="14.5" x14ac:dyDescent="0.35"/>
  <cols>
    <col min="1" max="1" width="2.26953125" customWidth="1"/>
    <col min="2" max="2" width="59.26953125" style="2" bestFit="1" customWidth="1"/>
    <col min="3" max="3" width="25.453125" style="2" bestFit="1" customWidth="1"/>
  </cols>
  <sheetData>
    <row r="1" spans="2:4" ht="11.25" customHeight="1" x14ac:dyDescent="0.4">
      <c r="B1" s="1"/>
    </row>
    <row r="2" spans="2:4" ht="18.5" x14ac:dyDescent="0.35">
      <c r="B2" s="8" t="s">
        <v>41</v>
      </c>
      <c r="C2" s="11"/>
    </row>
    <row r="3" spans="2:4" ht="18.5" x14ac:dyDescent="0.35">
      <c r="B3" s="8"/>
      <c r="C3" s="11" t="s">
        <v>7</v>
      </c>
    </row>
    <row r="4" spans="2:4" x14ac:dyDescent="0.35">
      <c r="B4" s="52" t="s">
        <v>8</v>
      </c>
      <c r="C4" s="50">
        <v>1000000</v>
      </c>
      <c r="D4" s="17" t="s">
        <v>25</v>
      </c>
    </row>
    <row r="5" spans="2:4" x14ac:dyDescent="0.35">
      <c r="B5" s="52" t="s">
        <v>9</v>
      </c>
      <c r="C5" s="50">
        <v>500000</v>
      </c>
      <c r="D5" s="17" t="s">
        <v>25</v>
      </c>
    </row>
    <row r="6" spans="2:4" x14ac:dyDescent="0.35">
      <c r="B6" s="52" t="s">
        <v>10</v>
      </c>
      <c r="C6" s="50">
        <v>2500000</v>
      </c>
      <c r="D6" s="17" t="s">
        <v>25</v>
      </c>
    </row>
    <row r="7" spans="2:4" x14ac:dyDescent="0.35">
      <c r="B7" s="52" t="s">
        <v>11</v>
      </c>
      <c r="C7" s="50">
        <v>1500000</v>
      </c>
      <c r="D7" s="17" t="s">
        <v>25</v>
      </c>
    </row>
    <row r="8" spans="2:4" x14ac:dyDescent="0.35">
      <c r="B8" s="53" t="s">
        <v>44</v>
      </c>
      <c r="C8" s="51">
        <f>SUM(C4:C7)</f>
        <v>5500000</v>
      </c>
    </row>
    <row r="9" spans="2:4" x14ac:dyDescent="0.35">
      <c r="B9" s="52" t="s">
        <v>12</v>
      </c>
      <c r="C9" s="50" t="s">
        <v>42</v>
      </c>
      <c r="D9" s="17" t="s">
        <v>25</v>
      </c>
    </row>
    <row r="10" spans="2:4" x14ac:dyDescent="0.35">
      <c r="B10" s="52" t="s">
        <v>47</v>
      </c>
      <c r="C10" s="50">
        <v>2000000</v>
      </c>
      <c r="D10" s="17" t="s">
        <v>25</v>
      </c>
    </row>
    <row r="11" spans="2:4" x14ac:dyDescent="0.35">
      <c r="B11" s="53" t="s">
        <v>45</v>
      </c>
      <c r="C11" s="51" t="s">
        <v>21</v>
      </c>
    </row>
    <row r="12" spans="2:4" x14ac:dyDescent="0.35">
      <c r="B12" s="54" t="s">
        <v>22</v>
      </c>
      <c r="C12" s="51">
        <f>C8+C10</f>
        <v>7500000</v>
      </c>
    </row>
    <row r="13" spans="2:4" x14ac:dyDescent="0.35">
      <c r="C13" s="55" t="s">
        <v>43</v>
      </c>
    </row>
    <row r="15" spans="2:4" ht="32.5" customHeight="1" x14ac:dyDescent="0.35">
      <c r="B15" s="72" t="s">
        <v>40</v>
      </c>
      <c r="C15" s="72"/>
    </row>
    <row r="19" spans="3:3" x14ac:dyDescent="0.35">
      <c r="C19" s="67"/>
    </row>
  </sheetData>
  <mergeCells count="1">
    <mergeCell ref="B15:C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35"/>
  <sheetViews>
    <sheetView topLeftCell="A7" zoomScale="115" zoomScaleNormal="115" workbookViewId="0">
      <selection activeCell="D28" sqref="D28"/>
    </sheetView>
  </sheetViews>
  <sheetFormatPr defaultRowHeight="14.5" x14ac:dyDescent="0.35"/>
  <cols>
    <col min="1" max="1" width="3" customWidth="1"/>
    <col min="2" max="2" width="36.7265625" customWidth="1"/>
    <col min="3" max="3" width="25.7265625" bestFit="1" customWidth="1"/>
    <col min="4" max="4" width="18.7265625" style="21" customWidth="1"/>
    <col min="5" max="5" width="67.36328125" style="21" customWidth="1"/>
    <col min="6" max="6" width="65" style="9" customWidth="1"/>
    <col min="11" max="11" width="10.81640625" bestFit="1" customWidth="1"/>
    <col min="14" max="14" width="11.1796875" bestFit="1" customWidth="1"/>
  </cols>
  <sheetData>
    <row r="1" spans="2:6" x14ac:dyDescent="0.35">
      <c r="B1" s="4" t="s">
        <v>20</v>
      </c>
    </row>
    <row r="3" spans="2:6" hidden="1" x14ac:dyDescent="0.35">
      <c r="C3" s="5" t="s">
        <v>15</v>
      </c>
      <c r="D3" s="22"/>
      <c r="E3" s="22"/>
      <c r="F3" s="12"/>
    </row>
    <row r="4" spans="2:6" hidden="1" x14ac:dyDescent="0.35">
      <c r="C4" s="6"/>
      <c r="D4" s="23" t="s">
        <v>0</v>
      </c>
      <c r="E4" s="24" t="s">
        <v>18</v>
      </c>
      <c r="F4" s="13" t="s">
        <v>19</v>
      </c>
    </row>
    <row r="5" spans="2:6" hidden="1" x14ac:dyDescent="0.35">
      <c r="C5" s="6" t="s">
        <v>3</v>
      </c>
      <c r="D5" s="25">
        <v>10000000</v>
      </c>
      <c r="E5" s="26">
        <v>500</v>
      </c>
      <c r="F5" s="14">
        <f>D5/E5</f>
        <v>20000</v>
      </c>
    </row>
    <row r="6" spans="2:6" hidden="1" x14ac:dyDescent="0.35">
      <c r="C6" s="6" t="s">
        <v>4</v>
      </c>
      <c r="D6" s="25">
        <v>14700000</v>
      </c>
      <c r="E6" s="26">
        <v>500</v>
      </c>
      <c r="F6" s="15">
        <f>D6/E6</f>
        <v>29400</v>
      </c>
    </row>
    <row r="7" spans="2:6" x14ac:dyDescent="0.35">
      <c r="B7" s="19" t="s">
        <v>15</v>
      </c>
      <c r="C7" s="20"/>
      <c r="D7" s="27"/>
      <c r="E7" s="16"/>
      <c r="F7"/>
    </row>
    <row r="8" spans="2:6" x14ac:dyDescent="0.35">
      <c r="B8" s="73" t="s">
        <v>54</v>
      </c>
      <c r="C8" s="6"/>
      <c r="D8" s="58"/>
      <c r="E8" s="56"/>
      <c r="F8"/>
    </row>
    <row r="9" spans="2:6" ht="29" x14ac:dyDescent="0.35">
      <c r="B9" s="73"/>
      <c r="C9" s="6" t="s">
        <v>13</v>
      </c>
      <c r="D9" s="59">
        <f>SUM('Cost Inputs'!C4:C7,'Cost Inputs'!C10)</f>
        <v>7500000</v>
      </c>
      <c r="E9" s="71" t="s">
        <v>53</v>
      </c>
      <c r="F9" s="57"/>
    </row>
    <row r="10" spans="2:6" x14ac:dyDescent="0.35">
      <c r="B10" s="73"/>
      <c r="C10" s="6" t="s">
        <v>14</v>
      </c>
      <c r="D10" s="59">
        <v>6500</v>
      </c>
      <c r="E10" s="56" t="s">
        <v>46</v>
      </c>
      <c r="F10" s="57"/>
    </row>
    <row r="11" spans="2:6" ht="43.5" x14ac:dyDescent="0.35">
      <c r="B11" s="73"/>
      <c r="C11" s="6" t="s">
        <v>37</v>
      </c>
      <c r="D11" s="59">
        <v>0</v>
      </c>
      <c r="E11" s="71" t="s">
        <v>52</v>
      </c>
      <c r="F11" s="57"/>
    </row>
    <row r="12" spans="2:6" x14ac:dyDescent="0.35">
      <c r="B12" s="73"/>
      <c r="C12" t="s">
        <v>27</v>
      </c>
      <c r="D12" s="59">
        <v>1000000</v>
      </c>
      <c r="E12" s="17" t="s">
        <v>25</v>
      </c>
      <c r="F12"/>
    </row>
    <row r="13" spans="2:6" x14ac:dyDescent="0.35">
      <c r="B13" s="73"/>
      <c r="C13" s="6" t="s">
        <v>23</v>
      </c>
      <c r="D13" s="60">
        <v>20</v>
      </c>
      <c r="E13" s="17" t="s">
        <v>25</v>
      </c>
      <c r="F13"/>
    </row>
    <row r="14" spans="2:6" s="3" customFormat="1" x14ac:dyDescent="0.35">
      <c r="B14" s="74"/>
      <c r="C14" s="10" t="s">
        <v>24</v>
      </c>
      <c r="D14" s="61">
        <f>((D9-D12)+D10*D13)/D13</f>
        <v>331500</v>
      </c>
      <c r="E14" s="18"/>
    </row>
    <row r="15" spans="2:6" s="3" customFormat="1" x14ac:dyDescent="0.35">
      <c r="D15" s="28"/>
      <c r="E15" s="18"/>
    </row>
    <row r="16" spans="2:6" x14ac:dyDescent="0.35">
      <c r="B16" s="19" t="s">
        <v>16</v>
      </c>
      <c r="C16" s="20"/>
      <c r="D16" s="27"/>
      <c r="E16" s="9"/>
      <c r="F16"/>
    </row>
    <row r="17" spans="2:6" x14ac:dyDescent="0.35">
      <c r="B17" s="73" t="s">
        <v>26</v>
      </c>
      <c r="C17" s="6"/>
      <c r="D17" s="29"/>
      <c r="E17" s="9"/>
      <c r="F17"/>
    </row>
    <row r="18" spans="2:6" ht="29" x14ac:dyDescent="0.35">
      <c r="B18" s="73"/>
      <c r="C18" s="6" t="s">
        <v>13</v>
      </c>
      <c r="D18" s="62">
        <f>SUM('Cost Inputs'!C4:C7,'Cost Inputs'!C10)</f>
        <v>7500000</v>
      </c>
      <c r="E18" s="71" t="s">
        <v>53</v>
      </c>
      <c r="F18"/>
    </row>
    <row r="19" spans="2:6" x14ac:dyDescent="0.35">
      <c r="B19" s="73"/>
      <c r="C19" s="6" t="s">
        <v>14</v>
      </c>
      <c r="D19" s="62">
        <v>6500</v>
      </c>
      <c r="E19" s="56" t="s">
        <v>46</v>
      </c>
      <c r="F19"/>
    </row>
    <row r="20" spans="2:6" ht="43.5" x14ac:dyDescent="0.35">
      <c r="B20" s="73"/>
      <c r="C20" s="6" t="s">
        <v>37</v>
      </c>
      <c r="D20" s="62">
        <v>0</v>
      </c>
      <c r="E20" s="71" t="s">
        <v>52</v>
      </c>
      <c r="F20"/>
    </row>
    <row r="21" spans="2:6" x14ac:dyDescent="0.35">
      <c r="B21" s="73"/>
      <c r="C21" s="6" t="s">
        <v>27</v>
      </c>
      <c r="D21" s="62">
        <v>1000000</v>
      </c>
      <c r="E21" s="17" t="s">
        <v>25</v>
      </c>
      <c r="F21"/>
    </row>
    <row r="22" spans="2:6" x14ac:dyDescent="0.35">
      <c r="B22" s="73"/>
      <c r="C22" s="6" t="s">
        <v>2</v>
      </c>
      <c r="D22" s="63">
        <v>25</v>
      </c>
      <c r="E22" s="17" t="s">
        <v>25</v>
      </c>
      <c r="F22"/>
    </row>
    <row r="23" spans="2:6" x14ac:dyDescent="0.35">
      <c r="B23" s="73"/>
      <c r="C23" s="6" t="s">
        <v>5</v>
      </c>
      <c r="D23" s="64">
        <f>MAX(IFERROR(((D18-D21)+((D19*D22)+(D19*D24))-(D24*D25))/D22, 0),0)</f>
        <v>79500</v>
      </c>
      <c r="E23" s="9" t="s">
        <v>48</v>
      </c>
      <c r="F23"/>
    </row>
    <row r="24" spans="2:6" x14ac:dyDescent="0.35">
      <c r="B24" s="73"/>
      <c r="C24" s="6" t="s">
        <v>1</v>
      </c>
      <c r="D24" s="63">
        <v>50</v>
      </c>
      <c r="E24" s="17" t="s">
        <v>25</v>
      </c>
      <c r="F24"/>
    </row>
    <row r="25" spans="2:6" x14ac:dyDescent="0.35">
      <c r="B25" s="73"/>
      <c r="C25" s="6" t="s">
        <v>6</v>
      </c>
      <c r="D25" s="62">
        <v>100000</v>
      </c>
      <c r="E25" s="17" t="s">
        <v>25</v>
      </c>
      <c r="F25"/>
    </row>
    <row r="26" spans="2:6" x14ac:dyDescent="0.35">
      <c r="B26" s="74"/>
      <c r="C26" s="7" t="s">
        <v>17</v>
      </c>
      <c r="D26" s="65">
        <f>(D21+(D24*D25)+(D22*D23))-(D18+D20+(D22*D19)+(D24*D19))</f>
        <v>0</v>
      </c>
      <c r="E26" s="9"/>
      <c r="F26"/>
    </row>
    <row r="29" spans="2:6" x14ac:dyDescent="0.35">
      <c r="C29" s="57"/>
      <c r="D29" s="48"/>
      <c r="E29" s="48"/>
    </row>
    <row r="30" spans="2:6" x14ac:dyDescent="0.35">
      <c r="C30" s="57"/>
      <c r="D30" s="49"/>
      <c r="E30" s="49"/>
    </row>
    <row r="31" spans="2:6" x14ac:dyDescent="0.35">
      <c r="C31" s="57"/>
      <c r="E31" s="49"/>
    </row>
    <row r="32" spans="2:6" x14ac:dyDescent="0.35">
      <c r="C32" s="57"/>
    </row>
    <row r="34" spans="3:4" x14ac:dyDescent="0.35">
      <c r="C34" s="57"/>
      <c r="D34" s="49"/>
    </row>
    <row r="35" spans="3:4" x14ac:dyDescent="0.35">
      <c r="C35" s="57"/>
    </row>
  </sheetData>
  <mergeCells count="2">
    <mergeCell ref="B8:B14"/>
    <mergeCell ref="B17:B2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29"/>
  <sheetViews>
    <sheetView tabSelected="1" zoomScale="115" zoomScaleNormal="115" workbookViewId="0">
      <selection activeCell="F13" sqref="F13"/>
    </sheetView>
  </sheetViews>
  <sheetFormatPr defaultRowHeight="14.5" x14ac:dyDescent="0.35"/>
  <cols>
    <col min="1" max="1" width="1.7265625" customWidth="1"/>
    <col min="2" max="5" width="25.7265625" customWidth="1"/>
    <col min="7" max="7" width="17.26953125" customWidth="1"/>
    <col min="8" max="10" width="8.7265625" customWidth="1"/>
  </cols>
  <sheetData>
    <row r="1" spans="2:10" ht="10" customHeight="1" x14ac:dyDescent="0.35"/>
    <row r="2" spans="2:10" ht="15" customHeight="1" x14ac:dyDescent="0.35">
      <c r="B2" s="4"/>
      <c r="C2" s="4"/>
    </row>
    <row r="3" spans="2:10" x14ac:dyDescent="0.35">
      <c r="B3" s="31" t="s">
        <v>28</v>
      </c>
      <c r="C3" s="31">
        <v>2022</v>
      </c>
      <c r="D3" s="31">
        <v>2023</v>
      </c>
      <c r="E3" s="31">
        <v>2024</v>
      </c>
      <c r="H3" s="30"/>
      <c r="I3" s="30"/>
      <c r="J3" s="30"/>
    </row>
    <row r="4" spans="2:10" x14ac:dyDescent="0.35">
      <c r="B4" t="s">
        <v>29</v>
      </c>
      <c r="C4" s="41">
        <f>C21</f>
        <v>5000000</v>
      </c>
      <c r="D4" s="41">
        <f t="shared" ref="D4:E4" si="0">D21</f>
        <v>5000000</v>
      </c>
      <c r="E4" s="41">
        <f t="shared" si="0"/>
        <v>5000000</v>
      </c>
      <c r="I4" s="38"/>
      <c r="J4" s="38"/>
    </row>
    <row r="5" spans="2:10" x14ac:dyDescent="0.35">
      <c r="B5" t="s">
        <v>38</v>
      </c>
      <c r="C5" s="41">
        <f>C26</f>
        <v>1987500</v>
      </c>
      <c r="D5" s="41">
        <f t="shared" ref="D5:E5" si="1">D26</f>
        <v>1987500</v>
      </c>
      <c r="E5" s="41">
        <f t="shared" si="1"/>
        <v>1987500</v>
      </c>
      <c r="I5" s="38"/>
      <c r="J5" s="38"/>
    </row>
    <row r="6" spans="2:10" x14ac:dyDescent="0.35">
      <c r="B6" s="36" t="s">
        <v>27</v>
      </c>
      <c r="C6" s="40">
        <f>_xlfn.XLOOKUP($C$2,'Variable Tool'!$D$8:$D$8,'Variable Tool'!$D$21:$D$21)</f>
        <v>1000000</v>
      </c>
      <c r="D6" s="40" cm="1">
        <f t="array" ref="D6">_xlfn.XLOOKUP($C$2,'Variable Tool'!$D$8:$D$8,'Variable Tool'!$D$21:$D$21)/2</f>
        <v>500000</v>
      </c>
      <c r="E6" s="40" cm="1">
        <f t="array" ref="E6">_xlfn.XLOOKUP($C$2,'Variable Tool'!$D$8:$D$8,'Variable Tool'!$D$21:$D$21)/2</f>
        <v>500000</v>
      </c>
      <c r="I6" s="38"/>
      <c r="J6" s="38"/>
    </row>
    <row r="7" spans="2:10" x14ac:dyDescent="0.35">
      <c r="B7" s="4" t="s">
        <v>30</v>
      </c>
      <c r="C7" s="42">
        <f>SUM(C4:C6)</f>
        <v>7987500</v>
      </c>
      <c r="D7" s="42">
        <f t="shared" ref="D7:E7" si="2">SUM(D4:D6)</f>
        <v>7487500</v>
      </c>
      <c r="E7" s="42">
        <f t="shared" si="2"/>
        <v>7487500</v>
      </c>
    </row>
    <row r="9" spans="2:10" x14ac:dyDescent="0.35">
      <c r="B9" s="32" t="s">
        <v>39</v>
      </c>
      <c r="C9" s="32">
        <f>C3</f>
        <v>2022</v>
      </c>
      <c r="D9" s="32">
        <f t="shared" ref="D9:E9" si="3">D3</f>
        <v>2023</v>
      </c>
      <c r="E9" s="32">
        <f t="shared" si="3"/>
        <v>2024</v>
      </c>
    </row>
    <row r="10" spans="2:10" x14ac:dyDescent="0.35">
      <c r="B10" t="s">
        <v>35</v>
      </c>
      <c r="C10" s="41" cm="1">
        <f t="array" ref="C10">_xlfn.XLOOKUP($C$2,'Cost Inputs'!$C$2:$C$2,'Cost Inputs'!$C$8:$C$8,,0)</f>
        <v>5500000</v>
      </c>
      <c r="D10" s="69"/>
      <c r="E10" s="69"/>
      <c r="F10" t="s">
        <v>51</v>
      </c>
    </row>
    <row r="11" spans="2:10" ht="29" x14ac:dyDescent="0.35">
      <c r="B11" s="68" t="s">
        <v>49</v>
      </c>
      <c r="C11" s="41">
        <f>'Cost Inputs'!C10</f>
        <v>2000000</v>
      </c>
      <c r="D11" s="69">
        <f>_xlfn.XLOOKUP($C$2,'Variable Tool'!$D$8:$D$8,'Variable Tool'!$D$20:$D$20,,0)</f>
        <v>0</v>
      </c>
      <c r="E11" s="69">
        <f>_xlfn.XLOOKUP($C$2,'Variable Tool'!$D$8:$D$8,'Variable Tool'!$D$20:$D$20,,0)</f>
        <v>0</v>
      </c>
    </row>
    <row r="12" spans="2:10" x14ac:dyDescent="0.35">
      <c r="B12" t="s">
        <v>36</v>
      </c>
      <c r="C12" s="41">
        <v>250000</v>
      </c>
      <c r="D12" s="69">
        <v>100000</v>
      </c>
      <c r="E12" s="69">
        <v>100000</v>
      </c>
    </row>
    <row r="13" spans="2:10" x14ac:dyDescent="0.35">
      <c r="B13" s="36" t="s">
        <v>50</v>
      </c>
      <c r="C13" s="40">
        <f>6500*(C20+C25)</f>
        <v>487500</v>
      </c>
      <c r="D13" s="40">
        <f>6500*(D20+D25)</f>
        <v>487500</v>
      </c>
      <c r="E13" s="40">
        <f>6500*(E20+E25)</f>
        <v>487500</v>
      </c>
      <c r="F13" s="66"/>
    </row>
    <row r="14" spans="2:10" x14ac:dyDescent="0.35">
      <c r="B14" s="4" t="s">
        <v>30</v>
      </c>
      <c r="C14" s="42">
        <f>SUM(C10:C13)</f>
        <v>8237500</v>
      </c>
      <c r="D14" s="42">
        <f>SUM(D10:D13)</f>
        <v>587500</v>
      </c>
      <c r="E14" s="42">
        <f>SUM(E10:E13)</f>
        <v>587500</v>
      </c>
    </row>
    <row r="17" spans="2:7" x14ac:dyDescent="0.35">
      <c r="B17" s="35" t="s">
        <v>31</v>
      </c>
      <c r="C17" s="35"/>
      <c r="D17" s="35"/>
      <c r="E17" s="35"/>
    </row>
    <row r="18" spans="2:7" x14ac:dyDescent="0.35">
      <c r="B18" s="33" t="s">
        <v>29</v>
      </c>
      <c r="C18" s="34">
        <f>C9</f>
        <v>2022</v>
      </c>
      <c r="D18" s="34">
        <f>D9</f>
        <v>2023</v>
      </c>
      <c r="E18" s="34">
        <f>E9</f>
        <v>2024</v>
      </c>
    </row>
    <row r="19" spans="2:7" x14ac:dyDescent="0.35">
      <c r="B19" t="s">
        <v>32</v>
      </c>
      <c r="C19" s="39">
        <f>_xlfn.XLOOKUP($C$2,'Variable Tool'!$D$17:$D$17,'Variable Tool'!$D$25:$D$25,,0)</f>
        <v>100000</v>
      </c>
      <c r="D19" s="39">
        <f>_xlfn.XLOOKUP($C$2,'Variable Tool'!$D$17:$D$17,'Variable Tool'!$D$25:$D$25,,0)</f>
        <v>100000</v>
      </c>
      <c r="E19" s="39">
        <f>_xlfn.XLOOKUP($C$2,'Variable Tool'!$D$17:$D$17,'Variable Tool'!$D$25:$D$25,,0)</f>
        <v>100000</v>
      </c>
    </row>
    <row r="20" spans="2:7" x14ac:dyDescent="0.35">
      <c r="B20" s="36" t="s">
        <v>33</v>
      </c>
      <c r="C20" s="70">
        <v>50</v>
      </c>
      <c r="D20" s="70">
        <v>50</v>
      </c>
      <c r="E20" s="70">
        <v>50</v>
      </c>
    </row>
    <row r="21" spans="2:7" x14ac:dyDescent="0.35">
      <c r="B21" s="4" t="s">
        <v>30</v>
      </c>
      <c r="C21" s="42">
        <f>C20*C19</f>
        <v>5000000</v>
      </c>
      <c r="D21" s="42">
        <f t="shared" ref="D21:E21" si="4">D20*D19</f>
        <v>5000000</v>
      </c>
      <c r="E21" s="43">
        <f t="shared" si="4"/>
        <v>5000000</v>
      </c>
    </row>
    <row r="23" spans="2:7" x14ac:dyDescent="0.35">
      <c r="B23" s="33" t="s">
        <v>38</v>
      </c>
      <c r="C23" s="34">
        <f>C18</f>
        <v>2022</v>
      </c>
      <c r="D23" s="34">
        <f t="shared" ref="D23:E23" si="5">D18</f>
        <v>2023</v>
      </c>
      <c r="E23" s="34">
        <f t="shared" si="5"/>
        <v>2024</v>
      </c>
    </row>
    <row r="24" spans="2:7" x14ac:dyDescent="0.35">
      <c r="B24" s="37" t="s">
        <v>32</v>
      </c>
      <c r="C24" s="39">
        <f>'Variable Tool'!D23</f>
        <v>79500</v>
      </c>
      <c r="D24" s="39">
        <f>'Variable Tool'!D23</f>
        <v>79500</v>
      </c>
      <c r="E24" s="39">
        <f>'Variable Tool'!D23</f>
        <v>79500</v>
      </c>
    </row>
    <row r="25" spans="2:7" x14ac:dyDescent="0.35">
      <c r="B25" s="36" t="s">
        <v>33</v>
      </c>
      <c r="C25" s="70">
        <v>25</v>
      </c>
      <c r="D25" s="70">
        <v>25</v>
      </c>
      <c r="E25" s="70">
        <v>25</v>
      </c>
    </row>
    <row r="26" spans="2:7" x14ac:dyDescent="0.35">
      <c r="B26" s="4" t="s">
        <v>30</v>
      </c>
      <c r="C26" s="42">
        <f>C25*C24</f>
        <v>1987500</v>
      </c>
      <c r="D26" s="42">
        <f t="shared" ref="D26" si="6">D25*D24</f>
        <v>1987500</v>
      </c>
      <c r="E26" s="42">
        <f t="shared" ref="E26" si="7">E25*E24</f>
        <v>1987500</v>
      </c>
    </row>
    <row r="27" spans="2:7" ht="15" thickBot="1" x14ac:dyDescent="0.4">
      <c r="B27" s="46"/>
      <c r="C27" s="46"/>
      <c r="D27" s="46"/>
      <c r="E27" s="46"/>
    </row>
    <row r="28" spans="2:7" ht="15.5" thickTop="1" thickBot="1" x14ac:dyDescent="0.4">
      <c r="B28" s="45" t="s">
        <v>34</v>
      </c>
      <c r="C28" s="44">
        <f>C7-C14</f>
        <v>-250000</v>
      </c>
      <c r="D28" s="44">
        <f>D7-D14</f>
        <v>6900000</v>
      </c>
      <c r="E28" s="44">
        <f>E7-E14</f>
        <v>6900000</v>
      </c>
      <c r="G28" s="47"/>
    </row>
    <row r="29" spans="2:7" ht="15" thickTop="1" x14ac:dyDescent="0.35"/>
  </sheetData>
  <dataValidations count="1">
    <dataValidation type="list" allowBlank="1" showInputMessage="1" showErrorMessage="1" sqref="C2" xr:uid="{00000000-0002-0000-0200-000000000000}">
      <formula1>"Self Service, Full Service"</formula1>
    </dataValidation>
  </dataValidations>
  <pageMargins left="0.7" right="0.7" top="0.75" bottom="0.75" header="0.3" footer="0.3"/>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Cost Inputs</vt:lpstr>
      <vt:lpstr>Variable Tool</vt:lpstr>
      <vt:lpstr>Year 1-3 Build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 Morgan</dc:creator>
  <cp:lastModifiedBy>Katie Martin</cp:lastModifiedBy>
  <dcterms:created xsi:type="dcterms:W3CDTF">2021-07-16T18:34:28Z</dcterms:created>
  <dcterms:modified xsi:type="dcterms:W3CDTF">2021-12-14T18:37:32Z</dcterms:modified>
</cp:coreProperties>
</file>